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1"/>
  </bookViews>
  <sheets>
    <sheet name="ENTRY" sheetId="1" r:id="rId1"/>
    <sheet name="TOTALS" sheetId="2" r:id="rId2"/>
    <sheet name="BARK PATCH" sheetId="3" r:id="rId3"/>
    <sheet name="COMMENTS" sheetId="4" r:id="rId4"/>
  </sheets>
  <calcPr calcId="145621"/>
  <fileRecoveryPr repairLoad="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I30" i="3" l="1"/>
  <c r="L57" i="2"/>
  <c r="EB3" i="1"/>
  <c r="L53" i="2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EC203" i="1" l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<sst xmlns="http://schemas.openxmlformats.org/spreadsheetml/2006/main" count="354" uniqueCount="226">
  <si>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</si>
  <si>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</si>
  <si>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</si>
  <si>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</si>
  <si>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</si>
  <si>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</si>
  <si>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</si>
  <si>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</si>
  <si>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</si>
  <si>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</si>
  <si>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</si>
  <si>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</si>
  <si>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</si>
  <si>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</si>
  <si>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</si>
  <si>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</si>
  <si>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</si>
  <si>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</si>
  <si>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</si>
  <si>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</si>
  <si>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</si>
  <si>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</si>
  <si>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</si>
  <si>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</si>
  <si>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</si>
  <si>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</si>
  <si>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</si>
  <si>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</si>
  <si>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</si>
  <si>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</si>
  <si>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</si>
  <si>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</si>
  <si>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</si>
  <si>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</si>
  <si>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</si>
  <si>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</si>
  <si>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</si>
  <si>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</si>
  <si>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</si>
  <si>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</si>
  <si>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</si>
  <si>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</si>
  <si>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</si>
  <si>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</si>
  <si>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</si>
  <si>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</si>
  <si>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</si>
  <si>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</si>
  <si>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</si>
  <si>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</si>
  <si>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</si>
  <si>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</si>
  <si>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</si>
  <si>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</si>
  <si>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</si>
  <si>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</si>
  <si>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</si>
  <si>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</si>
  <si>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</si>
  <si>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</si>
  <si>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</si>
  <si>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</si>
  <si>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</si>
  <si>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</si>
  <si>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</si>
  <si>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</si>
  <si>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</si>
  <si>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</si>
  <si>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</si>
  <si>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</si>
  <si>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</si>
  <si>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</si>
  <si>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</si>
  <si>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</si>
  <si>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</si>
  <si>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</si>
  <si>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</si>
  <si>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</si>
  <si>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</si>
  <si>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</si>
  <si>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</si>
  <si>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</si>
  <si>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</si>
  <si>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</si>
  <si>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</si>
  <si>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</si>
  <si>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</si>
  <si>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</si>
  <si>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</si>
  <si>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</si>
  <si>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</si>
  <si>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</si>
  <si>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</si>
  <si>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</si>
  <si>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</si>
  <si>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</si>
  <si>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</si>
  <si>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</si>
  <si>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</si>
  <si>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</si>
  <si>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</si>
  <si>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</si>
  <si>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</si>
  <si>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</si>
  <si>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</si>
  <si>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</si>
  <si>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</si>
  <si>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</si>
  <si>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</si>
  <si>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</si>
  <si>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</si>
  <si>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</si>
  <si>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</si>
  <si>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</si>
  <si>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</si>
  <si>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</si>
  <si>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</si>
  <si>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</si>
  <si>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</si>
  <si>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</si>
  <si>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</si>
  <si>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</si>
  <si>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</si>
  <si>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</si>
  <si>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</si>
  <si>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</si>
  <si>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</si>
  <si>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</si>
  <si>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</si>
  <si>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</si>
  <si>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</si>
  <si>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</si>
  <si>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</si>
  <si>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</si>
  <si>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</si>
  <si>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</si>
  <si>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</si>
  <si>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</si>
  <si>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</si>
  <si>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</si>
  <si>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</si>
  <si>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</si>
  <si>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</si>
  <si>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</si>
  <si>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</si>
  <si>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</si>
  <si>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</si>
  <si>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</si>
  <si>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</si>
  <si>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</si>
  <si>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</si>
  <si>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</si>
  <si>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</si>
  <si>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</si>
  <si>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</si>
  <si>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</si>
  <si>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</si>
  <si>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</si>
  <si>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</si>
  <si>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</si>
  <si>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</si>
  <si>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</si>
  <si>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</si>
  <si>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</si>
  <si>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</si>
  <si>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</si>
  <si>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</si>
  <si>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</si>
  <si>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</si>
  <si>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</si>
  <si>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</si>
  <si>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</si>
  <si>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</si>
  <si>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</si>
  <si>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</si>
  <si>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</si>
  <si>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</si>
  <si>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</si>
  <si>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</si>
  <si>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</si>
  <si>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</si>
  <si>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</si>
  <si>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</si>
  <si>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</si>
  <si>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</si>
  <si>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</si>
  <si>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</si>
  <si>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</si>
  <si>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</si>
  <si>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</si>
  <si>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</si>
  <si>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</si>
  <si>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</si>
  <si>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</si>
  <si>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</si>
  <si>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</si>
  <si>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</si>
  <si>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</si>
  <si>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</si>
  <si>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</si>
  <si>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</si>
  <si>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</si>
  <si>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</si>
  <si>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</si>
  <si>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</si>
  <si>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Blackwater N.</t>
  </si>
  <si>
    <t>94C009</t>
  </si>
  <si>
    <t>11-24-19</t>
  </si>
  <si>
    <t>56°02'10.7"</t>
  </si>
  <si>
    <t>124°22'10.7"</t>
  </si>
  <si>
    <t>AO, TJ</t>
  </si>
  <si>
    <t>500m from M/L @ 160km Findlay FSR</t>
  </si>
  <si>
    <t>Gentle slopes</t>
  </si>
  <si>
    <t>N/A</t>
  </si>
  <si>
    <t>SxBl; BlSx</t>
  </si>
  <si>
    <t>Ungulates, Lynx</t>
  </si>
  <si>
    <t>800-900m</t>
  </si>
  <si>
    <t>E</t>
  </si>
  <si>
    <t>0-30%</t>
  </si>
  <si>
    <t>4WD + 500m Walk-in</t>
  </si>
  <si>
    <t>Establish new trails</t>
  </si>
  <si>
    <t>Endemic</t>
  </si>
  <si>
    <t>Minor 2020</t>
  </si>
  <si>
    <t>Ground survey</t>
  </si>
  <si>
    <t>Portions of poly 11 are susceptible. However, the once subdominant pine is now dead and fallen (historic IBM). This is especially true of the poly's northern extent. (3) code 1 and (2) code 3 were noted along with some scattered code 5 throughout. Overall the population is endemic and the recommendation is to continue to monitor.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</si>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</sst>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workbookViewId="0">
      <selection activeCell="J4" sqref="J4"/>
    </sheetView>
  </sheetViews>
  <sheetFormatPr defaultColWidth="9.140625" defaultRowHeight="12.75" x14ac:dyDescent="0.2"/>
  <cols>
    <col min="1" max="1" width="10.85546875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8.85546875" style="6" customWidth="1"/>
    <col min="8" max="8" width="10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0" t="s">
        <v>205</v>
      </c>
      <c r="B3" s="190" t="s">
        <v>206</v>
      </c>
      <c r="C3" s="180">
        <v>11</v>
      </c>
      <c r="D3" s="180">
        <v>47</v>
      </c>
      <c r="E3" s="180">
        <v>4600</v>
      </c>
      <c r="F3" s="191" t="s">
        <v>207</v>
      </c>
      <c r="G3" s="192" t="s">
        <v>208</v>
      </c>
      <c r="H3" s="192" t="s">
        <v>209</v>
      </c>
      <c r="I3" s="6" t="s">
        <v>198</v>
      </c>
      <c r="J3" s="6" t="s">
        <v>225</v>
      </c>
      <c r="K3" s="6" t="s">
        <v>199</v>
      </c>
      <c r="L3" s="192" t="s">
        <v>210</v>
      </c>
      <c r="M3" s="6" t="s">
        <v>200</v>
      </c>
      <c r="N3" s="6">
        <v>1</v>
      </c>
      <c r="O3" s="180">
        <v>0</v>
      </c>
      <c r="P3" s="181">
        <v>1</v>
      </c>
      <c r="Q3" s="182">
        <v>1200</v>
      </c>
      <c r="R3" s="182">
        <v>1300</v>
      </c>
      <c r="S3" s="188">
        <v>6</v>
      </c>
      <c r="T3" s="184"/>
      <c r="U3" s="184"/>
      <c r="V3" s="184"/>
      <c r="W3" s="184"/>
      <c r="X3" s="184"/>
      <c r="Y3" s="184"/>
      <c r="Z3" s="184">
        <v>9</v>
      </c>
      <c r="AA3" s="184"/>
      <c r="AB3" s="184"/>
      <c r="AC3" s="186">
        <v>1</v>
      </c>
      <c r="AD3" s="184"/>
      <c r="AE3" s="184"/>
      <c r="AF3" s="184"/>
      <c r="AG3" s="184"/>
      <c r="AH3" s="184"/>
      <c r="AI3" s="184"/>
      <c r="AJ3" s="184">
        <v>5</v>
      </c>
      <c r="AK3" s="184"/>
      <c r="AL3" s="184">
        <v>1</v>
      </c>
      <c r="AM3" s="186">
        <v>2</v>
      </c>
      <c r="AN3" s="184"/>
      <c r="AO3" s="184"/>
      <c r="AP3" s="184"/>
      <c r="AQ3" s="184"/>
      <c r="AR3" s="184"/>
      <c r="AS3" s="184"/>
      <c r="AT3" s="184">
        <v>3</v>
      </c>
      <c r="AU3" s="184"/>
      <c r="AV3" s="184">
        <v>1</v>
      </c>
      <c r="AW3" s="186">
        <v>2</v>
      </c>
      <c r="AX3" s="184"/>
      <c r="AY3" s="184"/>
      <c r="AZ3" s="184"/>
      <c r="BA3" s="184"/>
      <c r="BB3" s="184"/>
      <c r="BC3" s="184"/>
      <c r="BD3" s="184">
        <v>4</v>
      </c>
      <c r="BE3" s="184"/>
      <c r="BF3" s="184">
        <v>1</v>
      </c>
      <c r="BG3" s="186">
        <v>1</v>
      </c>
      <c r="BH3" s="184"/>
      <c r="BI3" s="184"/>
      <c r="BJ3" s="184"/>
      <c r="BK3" s="184"/>
      <c r="BL3" s="184"/>
      <c r="BM3" s="184"/>
      <c r="BN3" s="184">
        <v>1</v>
      </c>
      <c r="BO3" s="184"/>
      <c r="BP3" s="184"/>
      <c r="BQ3" s="186">
        <v>1</v>
      </c>
      <c r="BR3" s="184"/>
      <c r="BS3" s="184"/>
      <c r="BT3" s="184"/>
      <c r="BU3" s="184"/>
      <c r="BV3" s="184"/>
      <c r="BW3" s="184"/>
      <c r="BX3" s="184">
        <v>2</v>
      </c>
      <c r="BY3" s="184"/>
      <c r="BZ3" s="184">
        <v>1</v>
      </c>
      <c r="CA3" s="186">
        <v>2</v>
      </c>
      <c r="CB3" s="184"/>
      <c r="CC3" s="184"/>
      <c r="CD3" s="184"/>
      <c r="CE3" s="184"/>
      <c r="CF3" s="184">
        <v>1</v>
      </c>
      <c r="CG3" s="184"/>
      <c r="CH3" s="184"/>
      <c r="CI3" s="184"/>
      <c r="CJ3" s="184">
        <v>1</v>
      </c>
      <c r="CK3" s="186"/>
      <c r="CL3" s="184"/>
      <c r="CM3" s="184"/>
      <c r="CN3" s="184"/>
      <c r="CO3" s="184"/>
      <c r="CP3" s="184">
        <v>1</v>
      </c>
      <c r="CQ3" s="184"/>
      <c r="CR3" s="184"/>
      <c r="CS3" s="184"/>
      <c r="CT3" s="184"/>
      <c r="CU3" s="186">
        <v>1</v>
      </c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1</v>
      </c>
      <c r="DF3" s="184">
        <v>2</v>
      </c>
      <c r="DG3" s="184">
        <v>3</v>
      </c>
      <c r="DH3" s="184">
        <v>0</v>
      </c>
      <c r="DI3" s="184">
        <v>0</v>
      </c>
      <c r="DJ3" s="184">
        <v>0</v>
      </c>
      <c r="DK3" s="184">
        <v>2</v>
      </c>
      <c r="DL3" s="184">
        <v>2</v>
      </c>
      <c r="DM3" s="184">
        <v>0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16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2</v>
      </c>
      <c r="DX3" s="6">
        <f t="shared" si="0"/>
        <v>0</v>
      </c>
      <c r="DY3" s="6">
        <f t="shared" si="0"/>
        <v>24</v>
      </c>
      <c r="DZ3" s="6">
        <f t="shared" si="0"/>
        <v>0</v>
      </c>
      <c r="EA3" s="6">
        <f t="shared" si="0"/>
        <v>5</v>
      </c>
      <c r="EB3" s="6">
        <f>DR3+DS3+DT3+DU3+DV3+DW3+DX3</f>
        <v>18</v>
      </c>
      <c r="EC3" s="6">
        <f>DY3+DZ3+EA3+EB3</f>
        <v>47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470</v>
      </c>
      <c r="D8" s="6">
        <f>A8*D3</f>
        <v>22090</v>
      </c>
      <c r="I8" s="96" t="s">
        <v>52</v>
      </c>
      <c r="J8" s="6">
        <f>TOTALS!D20*D3</f>
        <v>7520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940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2</v>
      </c>
      <c r="E18" s="6">
        <v>5</v>
      </c>
      <c r="F18" s="96">
        <f>(X203*0.2125)+(AH203*0.275)+(AR203*0.325)+(BB203*0.375)+(BL203*0.425)+(BV203*0.475)+(CF203*0.525)+(CP203*0.575)+(CZ203*0.601)</f>
        <v>1.1000000000000001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0.55000000000000004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4.2553191489361701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38.297872340425535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6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9</v>
      </c>
      <c r="AA203" s="29">
        <f t="shared" si="100"/>
        <v>0</v>
      </c>
      <c r="AB203" s="29">
        <f t="shared" si="100"/>
        <v>0</v>
      </c>
      <c r="AC203" s="44">
        <f t="shared" si="100"/>
        <v>1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5</v>
      </c>
      <c r="AK203" s="29">
        <f t="shared" si="101"/>
        <v>0</v>
      </c>
      <c r="AL203" s="29">
        <f t="shared" si="101"/>
        <v>1</v>
      </c>
      <c r="AM203" s="44">
        <f t="shared" si="101"/>
        <v>2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3</v>
      </c>
      <c r="AU203" s="29">
        <f t="shared" si="101"/>
        <v>0</v>
      </c>
      <c r="AV203" s="29">
        <f t="shared" si="101"/>
        <v>1</v>
      </c>
      <c r="AW203" s="44">
        <f t="shared" si="101"/>
        <v>2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4</v>
      </c>
      <c r="BE203" s="29">
        <f t="shared" si="102"/>
        <v>0</v>
      </c>
      <c r="BF203" s="29">
        <f t="shared" si="102"/>
        <v>1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1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2</v>
      </c>
      <c r="BY203" s="29">
        <f t="shared" si="103"/>
        <v>0</v>
      </c>
      <c r="BZ203" s="29">
        <f t="shared" si="103"/>
        <v>1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1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1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1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1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16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2</v>
      </c>
      <c r="DX203" s="29">
        <f t="shared" si="106"/>
        <v>0</v>
      </c>
      <c r="DY203" s="29">
        <f t="shared" si="106"/>
        <v>24</v>
      </c>
      <c r="DZ203" s="29">
        <f t="shared" si="106"/>
        <v>0</v>
      </c>
      <c r="EA203" s="29">
        <f t="shared" si="106"/>
        <v>5</v>
      </c>
      <c r="EB203" s="29">
        <f t="shared" si="106"/>
        <v>18</v>
      </c>
      <c r="EC203" s="29">
        <f t="shared" si="106"/>
        <v>47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Blackwater N.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94C009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11</v>
      </c>
      <c r="F8" s="45"/>
      <c r="H8" s="46" t="s">
        <v>77</v>
      </c>
      <c r="I8" s="45"/>
      <c r="J8" s="136" t="str">
        <f>ENTRY!L3</f>
        <v>AO, 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11-24-19</v>
      </c>
      <c r="F10" s="45"/>
      <c r="H10" s="46" t="s">
        <v>81</v>
      </c>
      <c r="I10" s="46" t="s">
        <v>82</v>
      </c>
      <c r="J10" s="136" t="str">
        <f>ENTRY!G3</f>
        <v>56°02'10.7"</v>
      </c>
      <c r="K10" s="46" t="s">
        <v>83</v>
      </c>
      <c r="L10" s="136" t="str">
        <f>ENTRY!H3</f>
        <v>124°22'10.7"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47</v>
      </c>
      <c r="F11" s="45"/>
      <c r="H11" s="46" t="s">
        <v>85</v>
      </c>
      <c r="I11" s="45"/>
      <c r="J11" s="45"/>
      <c r="K11" s="136">
        <f>ENTRY!E3</f>
        <v>4600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16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2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160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20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34.042553191489361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4.2553191489361701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24</v>
      </c>
      <c r="H31" s="83"/>
      <c r="I31" s="102">
        <f>ENTRY!DY203/ENTRY!DQ203*10</f>
        <v>240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5</v>
      </c>
      <c r="H33" s="87"/>
      <c r="I33" s="104">
        <f>ENTRY!EA203/ENTRY!DQ203*10</f>
        <v>50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29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18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38.297872340425535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6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9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1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6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2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4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2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5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1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3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1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1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1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16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2</v>
      </c>
      <c r="K60" s="144">
        <f t="shared" si="0"/>
        <v>0</v>
      </c>
      <c r="L60" s="145">
        <f t="shared" si="0"/>
        <v>29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opLeftCell="A29" workbookViewId="0">
      <selection activeCell="B32" sqref="B32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3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2</v>
      </c>
      <c r="I10" s="79">
        <f>ENTRY!DL3</f>
        <v>2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3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2</v>
      </c>
      <c r="I30" s="118">
        <f t="shared" si="0"/>
        <v>2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0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81.484834766862832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workbookViewId="0">
      <selection activeCell="G35" sqref="G35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Blackwater N.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94C009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11</v>
      </c>
      <c r="F8" s="127"/>
      <c r="G8" s="127"/>
      <c r="H8" s="50"/>
      <c r="I8" s="126" t="s">
        <v>169</v>
      </c>
      <c r="J8" s="127"/>
      <c r="K8" s="127"/>
      <c r="L8" s="134" t="str">
        <f>ENTRY!L3</f>
        <v>AO, TJ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47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11-24-19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56°02'10.7"</v>
      </c>
      <c r="F11" s="133" t="s">
        <v>83</v>
      </c>
      <c r="G11" s="136" t="str">
        <f>ENTRY!H3</f>
        <v>124°22'10.7"</v>
      </c>
      <c r="H11" s="50"/>
      <c r="I11" s="129" t="s">
        <v>85</v>
      </c>
      <c r="J11" s="127"/>
      <c r="K11" s="127"/>
      <c r="L11" s="134">
        <f>ENTRY!E3</f>
        <v>4600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93" t="s">
        <v>211</v>
      </c>
      <c r="F16" s="193"/>
      <c r="G16" s="138"/>
      <c r="H16" s="52" t="s">
        <v>174</v>
      </c>
      <c r="I16" s="50"/>
      <c r="J16" s="98" t="s">
        <v>214</v>
      </c>
      <c r="K16" s="50"/>
      <c r="L16" s="52" t="s">
        <v>175</v>
      </c>
      <c r="M16" s="138" t="s">
        <v>218</v>
      </c>
      <c r="N16" s="50"/>
      <c r="O16" s="15"/>
    </row>
    <row r="17" spans="1:15" x14ac:dyDescent="0.2">
      <c r="A17" s="14"/>
      <c r="B17" s="50"/>
      <c r="C17" s="50"/>
      <c r="D17" s="50"/>
      <c r="E17" s="193"/>
      <c r="F17" s="193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212</v>
      </c>
      <c r="F18" s="138"/>
      <c r="G18" s="138"/>
      <c r="H18" s="52" t="s">
        <v>177</v>
      </c>
      <c r="I18" s="50"/>
      <c r="J18" s="98" t="s">
        <v>213</v>
      </c>
      <c r="K18" s="138"/>
      <c r="L18" s="52" t="s">
        <v>178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 t="s">
        <v>213</v>
      </c>
      <c r="G20" s="98"/>
      <c r="H20" s="52" t="s">
        <v>180</v>
      </c>
      <c r="I20" s="50"/>
      <c r="J20" s="98" t="s">
        <v>215</v>
      </c>
      <c r="K20" s="50"/>
      <c r="L20" s="52" t="s">
        <v>181</v>
      </c>
      <c r="M20" s="50"/>
      <c r="N20" s="138" t="s">
        <v>216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219</v>
      </c>
      <c r="F24" s="50"/>
      <c r="G24" s="50"/>
      <c r="H24" s="52" t="s">
        <v>184</v>
      </c>
      <c r="I24" s="50"/>
      <c r="J24" s="98" t="s">
        <v>219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220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221</v>
      </c>
      <c r="G30" s="50"/>
      <c r="H30" s="50"/>
      <c r="I30" s="52" t="s">
        <v>188</v>
      </c>
      <c r="J30" s="50"/>
      <c r="K30" s="50"/>
      <c r="L30" s="139" t="s">
        <v>137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221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222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223</v>
      </c>
      <c r="F38" s="177"/>
      <c r="G38" s="131"/>
      <c r="H38" s="50"/>
      <c r="I38" s="156" t="s">
        <v>195</v>
      </c>
      <c r="J38" s="50"/>
      <c r="K38" s="50"/>
      <c r="L38" s="138" t="s">
        <v>223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4" t="s">
        <v>224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5"/>
    </row>
    <row r="41" spans="1:15" x14ac:dyDescent="0.2">
      <c r="A41" s="76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E16:F17"/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2020-01-18T20:18:31Z</dcterms:modified>
</cp:coreProperties>
</file>